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155" windowWidth="5385" windowHeight="5385" tabRatio="891" activeTab="0"/>
  </bookViews>
  <sheets>
    <sheet name="งบทดลอง" sheetId="1" r:id="rId1"/>
    <sheet name="หมายเหตุ1" sheetId="2" r:id="rId2"/>
    <sheet name="หมายเหตุ2" sheetId="3" r:id="rId3"/>
    <sheet name="หมายเหตุ3" sheetId="4" r:id="rId4"/>
    <sheet name="หมายเหตุ4" sheetId="5" r:id="rId5"/>
  </sheets>
  <definedNames>
    <definedName name="_xlnm.Print_Area" localSheetId="0">'งบทดลอง'!$A$1:$C$56</definedName>
    <definedName name="_xlnm.Print_Area" localSheetId="1">'หมายเหตุ1'!$A$1:$D$62</definedName>
    <definedName name="_xlnm.Print_Titles" localSheetId="0">'งบทดลอง'!$1:$4</definedName>
    <definedName name="_xlnm.Print_Titles" localSheetId="1">'หมายเหตุ1'!$1:$5</definedName>
  </definedNames>
  <calcPr fullCalcOnLoad="1"/>
</workbook>
</file>

<file path=xl/sharedStrings.xml><?xml version="1.0" encoding="utf-8"?>
<sst xmlns="http://schemas.openxmlformats.org/spreadsheetml/2006/main" count="192" uniqueCount="165">
  <si>
    <t>รายการ</t>
  </si>
  <si>
    <t>เดบิท</t>
  </si>
  <si>
    <t>เครดิต</t>
  </si>
  <si>
    <t>ค่าใช้จ่าย  5%</t>
  </si>
  <si>
    <t>ส่วนลด  6  %</t>
  </si>
  <si>
    <t>**รวมทั้งสิ้น**</t>
  </si>
  <si>
    <t>รายจ่ายงบกลาง</t>
  </si>
  <si>
    <t>ค่าตอบแทน</t>
  </si>
  <si>
    <t>ค่าใช้สอย</t>
  </si>
  <si>
    <t>ค่าวัสดุ</t>
  </si>
  <si>
    <t>สาธารณูปโภค</t>
  </si>
  <si>
    <t>เงินอุดหนุน</t>
  </si>
  <si>
    <t>ภาษีหัก  ณ  ที่จ่าย</t>
  </si>
  <si>
    <t>ค่าที่ดินและสิ่งก่อสร้าง</t>
  </si>
  <si>
    <t>ลูกหนี้เงินยืมงบประมาณ</t>
  </si>
  <si>
    <t>เงินสะสม</t>
  </si>
  <si>
    <t>0102</t>
  </si>
  <si>
    <t>0101</t>
  </si>
  <si>
    <t>0103</t>
  </si>
  <si>
    <t>1006</t>
  </si>
  <si>
    <t>1005</t>
  </si>
  <si>
    <t>1002</t>
  </si>
  <si>
    <t>0137</t>
  </si>
  <si>
    <t>0125</t>
  </si>
  <si>
    <t>0146</t>
  </si>
  <si>
    <t>0126</t>
  </si>
  <si>
    <t>0302</t>
  </si>
  <si>
    <t>1004</t>
  </si>
  <si>
    <t>องค์การบริหารส่วนตำบลปากช่อง  อำเภอปากช่อง  จังหวัดนครราชสีมา</t>
  </si>
  <si>
    <t>งบทดลอง</t>
  </si>
  <si>
    <t>ชื่อบัญชี</t>
  </si>
  <si>
    <t xml:space="preserve">             -   โปรดทราบ</t>
  </si>
  <si>
    <t>1009</t>
  </si>
  <si>
    <t>1011</t>
  </si>
  <si>
    <t>1013</t>
  </si>
  <si>
    <t>องค์การบริหารส่วนตำบลปากช่อง</t>
  </si>
  <si>
    <t>ครุภัณฑ์</t>
  </si>
  <si>
    <t>เงินกู้โครงการเศรษฐกิจชุมชน</t>
  </si>
  <si>
    <t>รวม</t>
  </si>
  <si>
    <t>หมวดภาษีอากร</t>
  </si>
  <si>
    <t>ประมาณการ</t>
  </si>
  <si>
    <t>หมวดค่าธรรมเนียม  ค่าปรับและใบอนุญาต</t>
  </si>
  <si>
    <t>0203</t>
  </si>
  <si>
    <t>รหัสบัญชี</t>
  </si>
  <si>
    <t>เงินทุนสำรองเงินสะสม</t>
  </si>
  <si>
    <t xml:space="preserve">           -   เพื่อโปรดทราบ</t>
  </si>
  <si>
    <t>ลูกหนี้เงินยืมเงินสะสม</t>
  </si>
  <si>
    <t>0141</t>
  </si>
  <si>
    <t>เงินสด</t>
  </si>
  <si>
    <t>รายรับจริงประกอบงบทดลองและรายงานรับ-จ่ายเงินสด</t>
  </si>
  <si>
    <t>รับจริง</t>
  </si>
  <si>
    <t>(1)   ภาษีโรงเรือนและที่ดิน</t>
  </si>
  <si>
    <t>(2)   ภาษีบำรุงท้องที่</t>
  </si>
  <si>
    <t>(3)   ภาษีป้าย</t>
  </si>
  <si>
    <t>หมวดรายได้จากทรัพย์สิน</t>
  </si>
  <si>
    <t>หมวดรายได้เบ็ดเตล็ด</t>
  </si>
  <si>
    <t>รายได้ที่รัฐบาลอุดหนุนให้องค์กรปกครองส่วนท้องถิ่น</t>
  </si>
  <si>
    <t>หมวดเงินอุดหนุน</t>
  </si>
  <si>
    <t>รายละเอียด  ประกอบงบทดลองและรายงานรับ-จ่ายเงินสด</t>
  </si>
  <si>
    <t>รับ</t>
  </si>
  <si>
    <t>จ่าย</t>
  </si>
  <si>
    <t>คงเหลือ</t>
  </si>
  <si>
    <t>(1)   ดอกเบี้ยเงินฝากธนาคาร</t>
  </si>
  <si>
    <t>รายรับ  (หมายเหตุ  1)</t>
  </si>
  <si>
    <t>เงินรับฝาก  (หมายเหตุ  2)</t>
  </si>
  <si>
    <t>(2)   รายได้เบ็ดเตล็ดอื่น  ๆ</t>
  </si>
  <si>
    <t>0307</t>
  </si>
  <si>
    <t>(1)   ค่าขายแบบแปลน</t>
  </si>
  <si>
    <t>1016</t>
  </si>
  <si>
    <t>(4)   ภาษีมูลค่าเพิ่ม (1ใน9)</t>
  </si>
  <si>
    <t>หมายเหตุ 1</t>
  </si>
  <si>
    <t>1010</t>
  </si>
  <si>
    <t>(6)   ภาษีธุรกิจเฉพาะ</t>
  </si>
  <si>
    <t>(7)   ภาษีสุรา</t>
  </si>
  <si>
    <t>(8)   ภาษีสรรพสามิต</t>
  </si>
  <si>
    <t>(9)   ค่าภาคหลวงและค่าธรรมเนียมป่าไม้</t>
  </si>
  <si>
    <t xml:space="preserve">  -     รายได้ที่รัฐบาลจัดสรรให้</t>
  </si>
  <si>
    <t xml:space="preserve">  -     รายได้ที่จัดเก็บเอง</t>
  </si>
  <si>
    <t xml:space="preserve">                    (นางสุภาวดี  หลาบอินทร์)</t>
  </si>
  <si>
    <t xml:space="preserve">                    (นายคมสรรค์  หวังกั้นกลาง)</t>
  </si>
  <si>
    <t xml:space="preserve">                        ปลัด อบต.ปากช่อง</t>
  </si>
  <si>
    <t>ค่าตอบแทนอื่นเป็นกรณีพิเศษแก่พนักงานส่วนตำบลและลูกจ้าง</t>
  </si>
  <si>
    <t>(1)   เงินอุดหนุนทั่วไป</t>
  </si>
  <si>
    <t>(10) ค่าภาคหลวงแร่</t>
  </si>
  <si>
    <t>(11) ค่าภาคหลวงปิโตรเลียม</t>
  </si>
  <si>
    <t>(12) ค่าธรรมเนียมจดทะเบียนสิทธิและนิติกรรมที่ดิน</t>
  </si>
  <si>
    <t>(13) ค่าธรรมเนียมน้ำบาดาลและใช้น้ำบาดาล</t>
  </si>
  <si>
    <t>(1)   ค่าธรรมเนียมเกี่ยวกับการควบคุมอาคาร</t>
  </si>
  <si>
    <t>(2)   รายได้ค่าธรรมเนียมเก็บขยะมูลฝอย</t>
  </si>
  <si>
    <t>(3)   รายได้ค่าปรับผู้กระทำผิดกฎหมายจราจรทางบก</t>
  </si>
  <si>
    <t>(6)   ใบอนุญาตเกี่ยวกับการควบคุมอาคาร</t>
  </si>
  <si>
    <t>2000</t>
  </si>
  <si>
    <t>0140</t>
  </si>
  <si>
    <t>0148</t>
  </si>
  <si>
    <t>(5)   ค่าปรับผิดสัญญา</t>
  </si>
  <si>
    <t>รายได้ที่รัฐบาลอุดหนุนให้โดยระบุวัตถุประสงค์</t>
  </si>
  <si>
    <t xml:space="preserve">  -     หมวดเงินอุดหนุนเฉพาะกิจ</t>
  </si>
  <si>
    <t>**รวมประมาณการ**</t>
  </si>
  <si>
    <t>เงินฝากธนาคารบัญชีกระแสรายวัน - ธ.กรุงไทย(303-6-03249-5)</t>
  </si>
  <si>
    <t>เงินฝากธนาคารบัญชีออมทรัพย์ - ธ.กรุงไทย(303-0-28709-2)</t>
  </si>
  <si>
    <t>เงินฝากธนาคารบัญชีออมทรัพย์ - ธกส.(621-2-31766-8)</t>
  </si>
  <si>
    <t>เงินฝากธนาคารบัญชีออมทรัพย์ - ธกส.(621-2-39743-4)</t>
  </si>
  <si>
    <t>เงินฝากธนาคารบัญชีฝากประจำ - ธ.กรุงไทย(303-2-13416-1)</t>
  </si>
  <si>
    <t>0144</t>
  </si>
  <si>
    <t>(7)  ค่าธรรมเนียมจดทะเบียนพาณิชย์</t>
  </si>
  <si>
    <t>(6)   ค่าใบอนุญาตให้ใช้สถานที่ประกอบกิจการที่เป็นอันตรายต่อสุขภาพ</t>
  </si>
  <si>
    <t>รายได้จากทุน</t>
  </si>
  <si>
    <t>(1)  ค่าขายทอดตลาด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</si>
  <si>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</si>
  <si>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(นายเสกสันต์  ทองสวัสดิ์วงศ์)</t>
  </si>
  <si>
    <t>นายกองค์การบริหารส่วนตำบลปากช่อง</t>
  </si>
  <si>
    <t>เงินฝากธนาคารบัญชีรออมทรัพย์  - ธกส.(621-2-63479-3)</t>
  </si>
  <si>
    <t>รายจ่ายรอจ่าย  (หมายเหตุ  3)</t>
  </si>
  <si>
    <r>
      <t>เรียน</t>
    </r>
    <r>
      <rPr>
        <sz val="16"/>
        <rFont val="TH SarabunPSK"/>
        <family val="2"/>
      </rPr>
      <t xml:space="preserve">   ปลัดองค์การบริหารส่วนตำบลปากช่อง</t>
    </r>
  </si>
  <si>
    <r>
      <t>เรียน</t>
    </r>
    <r>
      <rPr>
        <sz val="16"/>
        <rFont val="TH SarabunPSK"/>
        <family val="2"/>
      </rPr>
      <t xml:space="preserve">    นายกองค์การบริหารส่วนตำบลปากช่อง</t>
    </r>
  </si>
  <si>
    <r>
      <t xml:space="preserve">คำสั่ง </t>
    </r>
    <r>
      <rPr>
        <sz val="16"/>
        <rFont val="TH SarabunPSK"/>
        <family val="2"/>
      </rPr>
      <t xml:space="preserve">  นายกองค์การบริหารส่วนตำบลปากช่อง</t>
    </r>
  </si>
  <si>
    <r>
      <t>(5)   ภาษีมูลค่าเพิ่ม</t>
    </r>
    <r>
      <rPr>
        <sz val="14"/>
        <rFont val="TH SarabunPSK"/>
        <family val="2"/>
      </rPr>
      <t>(ตาม พ.ร.บ.กำหนดแผนและขั้นตอนการกระจายอำนาจให้แก่ อปท.)</t>
    </r>
  </si>
  <si>
    <t>(5)   ค่าใบอนุญาตจัดตั้งสถานที่จำหน่ายอาหารหรือสถานที่สะสมอาหารฯ</t>
  </si>
  <si>
    <t>ลำดับ</t>
  </si>
  <si>
    <t xml:space="preserve">                                                     -    ทราบ</t>
  </si>
  <si>
    <t>เงินฝากธนาคารบัญชีฝากเผื่อเรียก - ธ.ออมสิน (020088645021)</t>
  </si>
  <si>
    <t>เงินฝากธนาคารบัญชีฝากประจำ 3 เดือน - ธ.ออมสิน (300010510026)</t>
  </si>
  <si>
    <t>รายจ่ายค้างจ่าย  (หมายเหตุ  4)</t>
  </si>
  <si>
    <t>เงินค้ำประกันซอง</t>
  </si>
  <si>
    <t>เงินค้ำประกันสัญญา</t>
  </si>
  <si>
    <t>เงินเดือน (ฝ่ายประจำ)</t>
  </si>
  <si>
    <t>เงินเดือน (ฝ่ายการเมือง)</t>
  </si>
  <si>
    <t>ลูกหนี้ค้างรับ</t>
  </si>
  <si>
    <t>จำนวนเงิน</t>
  </si>
  <si>
    <t>หมวด/รายการ</t>
  </si>
  <si>
    <t>**คงเหลือ**</t>
  </si>
  <si>
    <t xml:space="preserve">                       ผู้อำนวยการกองคลัง</t>
  </si>
  <si>
    <t>รายละเอียด  ประกอบงบทดลองและรายงาน รับ-จ่ายเงินสด</t>
  </si>
  <si>
    <t>หมวดที่จ่าย</t>
  </si>
  <si>
    <r>
      <rPr>
        <b/>
        <u val="single"/>
        <sz val="16"/>
        <rFont val="TH SarabunPSK"/>
        <family val="2"/>
      </rPr>
      <t>เงินรับฝาก</t>
    </r>
    <r>
      <rPr>
        <b/>
        <sz val="16"/>
        <rFont val="TH SarabunPSK"/>
        <family val="2"/>
      </rPr>
      <t xml:space="preserve">  (หมายเหตุ 2)</t>
    </r>
  </si>
  <si>
    <r>
      <rPr>
        <b/>
        <u val="single"/>
        <sz val="16"/>
        <rFont val="TH SarabunPSK"/>
        <family val="2"/>
      </rPr>
      <t>รายจ่ายรอจ่าย</t>
    </r>
    <r>
      <rPr>
        <b/>
        <sz val="16"/>
        <rFont val="TH SarabunPSK"/>
        <family val="2"/>
      </rPr>
      <t xml:space="preserve">  (หมายเหตุ  3)</t>
    </r>
  </si>
  <si>
    <r>
      <rPr>
        <b/>
        <u val="single"/>
        <sz val="16"/>
        <rFont val="TH SarabunPSK"/>
        <family val="2"/>
      </rPr>
      <t>รายจ่ายค้างจ่าย</t>
    </r>
    <r>
      <rPr>
        <b/>
        <sz val="16"/>
        <rFont val="TH SarabunPSK"/>
        <family val="2"/>
      </rPr>
      <t xml:space="preserve">  (หมายเหตุ  4)</t>
    </r>
  </si>
  <si>
    <t>เงินประกันสังคม</t>
  </si>
  <si>
    <t>เงินอุดหนุนทั่วไป (สนับสนุนบริหารจัดการ)</t>
  </si>
  <si>
    <t>(4)   ค่าปรับอื่น ๆ</t>
  </si>
  <si>
    <t xml:space="preserve">ครุภัณฑ์เครื่องดับเพลิง </t>
  </si>
  <si>
    <t>ชุดดับเพลิง ในอาคาร NOMEX ๓ ชั้น พร้อมอุปกรณ์ครบชุด (เสื้อ กางเกง หมวก ผ้าคลุมศีรษะ ถุงมือ รองเท้า) จำนวน 2 ชุด</t>
  </si>
  <si>
    <t xml:space="preserve">ที่ดินและสิ่งก่อสร้าง </t>
  </si>
  <si>
    <t>ค่าปรับปรุงเพิ่มเติมห้องประชุมสภา (อาคารหลังเก่า)</t>
  </si>
  <si>
    <t>เงินอุดหนุนทั่วไป (สนับสนุนการสงเคราะห์เบี้ยยังชีพสูงอายุ)</t>
  </si>
  <si>
    <t>เงินอุดหนุนทั่วไป (สนับสนุนการสงเคราะห์เบี้ยยังชีพคนพิการ)</t>
  </si>
  <si>
    <t>เงินอุดหนุนทั่วไป (สนับสนุนอาหารเสริม นม)</t>
  </si>
  <si>
    <t>เงินอุดหนุนทั่วไป (สนับสนุนอาหารกลางวัน)</t>
  </si>
  <si>
    <t>เงินอุดหนุนทั่วไป (ส่งเสริมศักยภาพการจัดการศึกษา)</t>
  </si>
  <si>
    <t>เงินอุดหนุนทั่วไป (การสงเคราะห์เบี้ยยังชีพผู้ป่วยเอดส์)</t>
  </si>
  <si>
    <t>เงินอุดหนุนทั่วไป สนับสนุน ศพด. (ค่าจัดการเรียนการสอน)</t>
  </si>
  <si>
    <t>เงินอุดหนุนทั่วไป สนับสนุน ศพด. (ค่าตอบแทน/ค่าครองชีพ/ประกันสังคม)</t>
  </si>
  <si>
    <t>(1)  เงินอุดหนุนทั่วไป (สนับสนุนบริหารจัดการ)</t>
  </si>
  <si>
    <t>(2)  เงินอุดหนุนทั่วไป (สนับสนุนการสงเคราะห์เบี้ยยังชีพสูงอายุ)</t>
  </si>
  <si>
    <t>(3)  เงินอุดหนุนทั่วไป (สนับสนุนการสงเคราะห์เบี้ยยังชีพคนพิการ)</t>
  </si>
  <si>
    <t>(4)  เงินอุดหนุนทั่วไป (สนับสนุนอาหารเสริม นม)</t>
  </si>
  <si>
    <t>(5)  เงินอุดหนุนทั่วไป (สนับสนุนอาหารกลางวัน)</t>
  </si>
  <si>
    <t>(6)  เงินอุดหนุนทั่วไป (ส่งเสริมศักยภาพการจัดการศึกษา)</t>
  </si>
  <si>
    <t>(7)  เงินอุดหนุนทั่วไป (การสงเคราะห์เบี้ยยังชีพผู้ป่วยเอดส์)</t>
  </si>
  <si>
    <t>(8)  เงินอุดหนุนทั่วไป สนับสนุน ศพด. (ค่าจัดการเรียนการสอน)</t>
  </si>
  <si>
    <t>(9)  เงินอุดหนุนทั่วไป สนับสนุน ศพด. (ค่าตอบแทน/ค่าครองชีพ/ประกันสังคม)</t>
  </si>
  <si>
    <t>ณ.  วันที่  31  ธันวาคม  2557</t>
  </si>
  <si>
    <t>วันที่  31  ธันวาคม  2557</t>
  </si>
  <si>
    <t>วันที่  31 ธันวาคม  2557</t>
  </si>
  <si>
    <t>บริการทางการแพทย์</t>
  </si>
</sst>
</file>

<file path=xl/styles.xml><?xml version="1.0" encoding="utf-8"?>
<styleSheet xmlns="http://schemas.openxmlformats.org/spreadsheetml/2006/main">
  <numFmts count="2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&quot;฿&quot;;\-#,##0&quot;฿&quot;"/>
    <numFmt numFmtId="188" formatCode="#,##0&quot;฿&quot;;[Red]\-#,##0&quot;฿&quot;"/>
    <numFmt numFmtId="189" formatCode="#,##0.00&quot;฿&quot;;\-#,##0.00&quot;฿&quot;"/>
    <numFmt numFmtId="190" formatCode="#,##0.00&quot;฿&quot;;[Red]\-#,##0.00&quot;฿&quot;"/>
    <numFmt numFmtId="191" formatCode="_-* #,##0&quot;฿&quot;_-;\-* #,##0&quot;฿&quot;_-;_-* &quot;-&quot;&quot;฿&quot;_-;_-@_-"/>
    <numFmt numFmtId="192" formatCode="_-* #,##0_฿_-;\-* #,##0_฿_-;_-* &quot;-&quot;_฿_-;_-@_-"/>
    <numFmt numFmtId="193" formatCode="_-* #,##0.00&quot;฿&quot;_-;\-* #,##0.00&quot;฿&quot;_-;_-* &quot;-&quot;??&quot;฿&quot;_-;_-@_-"/>
    <numFmt numFmtId="194" formatCode="_-* #,##0.00_฿_-;\-* #,##0.00_฿_-;_-* &quot;-&quot;??_฿_-;_-@_-"/>
    <numFmt numFmtId="195" formatCode="_(* #,##0.00_);_(* \(#,##0.00\);_(* &quot;-&quot;??_);_(@_)"/>
    <numFmt numFmtId="196" formatCode="#,##0.00_ ;\-#,##0.00\ "/>
  </numFmts>
  <fonts count="52">
    <font>
      <sz val="14"/>
      <name val="Cordia New"/>
      <family val="0"/>
    </font>
    <font>
      <sz val="11"/>
      <color indexed="8"/>
      <name val="Tahoma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u val="single"/>
      <sz val="16"/>
      <name val="TH SarabunPSK"/>
      <family val="2"/>
    </font>
    <font>
      <u val="single"/>
      <sz val="16"/>
      <name val="TH SarabunPSK"/>
      <family val="2"/>
    </font>
    <font>
      <sz val="14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60"/>
      <name val="TH SarabunPSK"/>
      <family val="2"/>
    </font>
    <font>
      <sz val="16"/>
      <color indexed="17"/>
      <name val="TH SarabunPSK"/>
      <family val="2"/>
    </font>
    <font>
      <sz val="16"/>
      <color indexed="8"/>
      <name val="TH SarabunPSK"/>
      <family val="2"/>
    </font>
    <font>
      <sz val="12"/>
      <color indexed="8"/>
      <name val="TH SarabunPSK"/>
      <family val="2"/>
    </font>
    <font>
      <b/>
      <sz val="16"/>
      <color indexed="8"/>
      <name val="TH SarabunPSK"/>
      <family val="2"/>
    </font>
    <font>
      <sz val="14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C00000"/>
      <name val="TH SarabunPSK"/>
      <family val="2"/>
    </font>
    <font>
      <sz val="16"/>
      <color rgb="FF00B050"/>
      <name val="TH SarabunPSK"/>
      <family val="2"/>
    </font>
    <font>
      <sz val="16"/>
      <color theme="1"/>
      <name val="TH SarabunPSK"/>
      <family val="2"/>
    </font>
    <font>
      <sz val="12"/>
      <color theme="1"/>
      <name val="TH SarabunPSK"/>
      <family val="2"/>
    </font>
    <font>
      <b/>
      <sz val="16"/>
      <color theme="1"/>
      <name val="TH SarabunPSK"/>
      <family val="2"/>
    </font>
    <font>
      <sz val="14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/>
      <bottom style="double"/>
    </border>
    <border>
      <left style="thin">
        <color indexed="12"/>
      </left>
      <right style="thin">
        <color indexed="12"/>
      </right>
      <top/>
      <bottom/>
    </border>
    <border>
      <left style="thin">
        <color indexed="12"/>
      </left>
      <right style="thin">
        <color indexed="12"/>
      </right>
      <top/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/>
      <right/>
      <top/>
      <bottom style="thin">
        <color indexed="12"/>
      </bottom>
    </border>
    <border>
      <left style="thin"/>
      <right style="thin">
        <color indexed="12"/>
      </right>
      <top style="thin">
        <color indexed="12"/>
      </top>
      <bottom style="thin">
        <color indexed="12"/>
      </bottom>
    </border>
    <border>
      <left style="thin"/>
      <right style="thin">
        <color indexed="12"/>
      </right>
      <top/>
      <bottom/>
    </border>
    <border>
      <left style="thin"/>
      <right/>
      <top/>
      <bottom/>
    </border>
    <border>
      <left style="thin"/>
      <right style="thin">
        <color indexed="12"/>
      </right>
      <top/>
      <bottom style="thin">
        <color indexed="12"/>
      </bottom>
    </border>
    <border>
      <left style="thin"/>
      <right style="thin">
        <color indexed="12"/>
      </right>
      <top style="thin">
        <color indexed="12"/>
      </top>
      <bottom style="double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double">
        <color indexed="12"/>
      </bottom>
    </border>
    <border>
      <left style="thin">
        <color indexed="12"/>
      </left>
      <right style="thin"/>
      <top style="thin">
        <color indexed="12"/>
      </top>
      <bottom style="thin">
        <color indexed="12"/>
      </bottom>
    </border>
    <border>
      <left style="thin">
        <color indexed="12"/>
      </left>
      <right style="thin"/>
      <top/>
      <bottom/>
    </border>
    <border>
      <left style="thin">
        <color indexed="12"/>
      </left>
      <right style="thin"/>
      <top style="thin">
        <color indexed="12"/>
      </top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 style="thin"/>
      <right style="thin"/>
      <top>
        <color indexed="63"/>
      </top>
      <bottom style="thin"/>
    </border>
    <border>
      <left style="thin">
        <color indexed="12"/>
      </left>
      <right style="thin">
        <color indexed="12"/>
      </right>
      <top style="thin">
        <color indexed="12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22" borderId="0" applyNumberFormat="0" applyBorder="0" applyAlignment="0" applyProtection="0"/>
    <xf numFmtId="0" fontId="0" fillId="0" borderId="0">
      <alignment/>
      <protection/>
    </xf>
    <xf numFmtId="0" fontId="38" fillId="23" borderId="1" applyNumberFormat="0" applyAlignment="0" applyProtection="0"/>
    <xf numFmtId="0" fontId="39" fillId="24" borderId="0" applyNumberFormat="0" applyBorder="0" applyAlignment="0" applyProtection="0"/>
    <xf numFmtId="0" fontId="40" fillId="0" borderId="4" applyNumberFormat="0" applyFill="0" applyAlignment="0" applyProtection="0"/>
    <xf numFmtId="0" fontId="41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2" fillId="20" borderId="5" applyNumberFormat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43" fontId="2" fillId="0" borderId="0" xfId="33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43" fontId="2" fillId="0" borderId="0" xfId="33" applyFont="1" applyAlignment="1">
      <alignment/>
    </xf>
    <xf numFmtId="0" fontId="3" fillId="0" borderId="0" xfId="0" applyFont="1" applyBorder="1" applyAlignment="1">
      <alignment horizontal="center"/>
    </xf>
    <xf numFmtId="43" fontId="3" fillId="0" borderId="10" xfId="33" applyFont="1" applyBorder="1" applyAlignment="1">
      <alignment/>
    </xf>
    <xf numFmtId="0" fontId="3" fillId="0" borderId="0" xfId="0" applyFont="1" applyAlignment="1">
      <alignment/>
    </xf>
    <xf numFmtId="0" fontId="2" fillId="0" borderId="11" xfId="0" applyFont="1" applyBorder="1" applyAlignment="1">
      <alignment/>
    </xf>
    <xf numFmtId="49" fontId="2" fillId="0" borderId="11" xfId="0" applyNumberFormat="1" applyFont="1" applyBorder="1" applyAlignment="1">
      <alignment horizontal="center"/>
    </xf>
    <xf numFmtId="43" fontId="2" fillId="0" borderId="11" xfId="33" applyFont="1" applyBorder="1" applyAlignment="1">
      <alignment/>
    </xf>
    <xf numFmtId="43" fontId="2" fillId="0" borderId="0" xfId="0" applyNumberFormat="1" applyFont="1" applyAlignment="1">
      <alignment/>
    </xf>
    <xf numFmtId="0" fontId="2" fillId="0" borderId="12" xfId="0" applyFont="1" applyBorder="1" applyAlignment="1">
      <alignment/>
    </xf>
    <xf numFmtId="0" fontId="3" fillId="0" borderId="13" xfId="0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3" fontId="3" fillId="0" borderId="13" xfId="33" applyFont="1" applyBorder="1" applyAlignment="1">
      <alignment/>
    </xf>
    <xf numFmtId="43" fontId="2" fillId="0" borderId="11" xfId="33" applyFont="1" applyBorder="1" applyAlignment="1">
      <alignment horizontal="center"/>
    </xf>
    <xf numFmtId="0" fontId="2" fillId="0" borderId="14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43" fontId="2" fillId="0" borderId="11" xfId="0" applyNumberFormat="1" applyFont="1" applyBorder="1" applyAlignment="1">
      <alignment horizontal="center"/>
    </xf>
    <xf numFmtId="43" fontId="2" fillId="0" borderId="0" xfId="33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6" xfId="0" applyFont="1" applyBorder="1" applyAlignment="1">
      <alignment/>
    </xf>
    <xf numFmtId="43" fontId="46" fillId="0" borderId="11" xfId="33" applyFont="1" applyBorder="1" applyAlignment="1">
      <alignment horizontal="center"/>
    </xf>
    <xf numFmtId="43" fontId="46" fillId="0" borderId="0" xfId="33" applyFont="1" applyBorder="1" applyAlignment="1">
      <alignment horizontal="center"/>
    </xf>
    <xf numFmtId="0" fontId="46" fillId="0" borderId="16" xfId="0" applyFont="1" applyBorder="1" applyAlignment="1">
      <alignment/>
    </xf>
    <xf numFmtId="0" fontId="46" fillId="0" borderId="18" xfId="0" applyFont="1" applyBorder="1" applyAlignment="1">
      <alignment/>
    </xf>
    <xf numFmtId="0" fontId="3" fillId="0" borderId="19" xfId="0" applyFont="1" applyBorder="1" applyAlignment="1">
      <alignment horizontal="center"/>
    </xf>
    <xf numFmtId="43" fontId="3" fillId="0" borderId="20" xfId="0" applyNumberFormat="1" applyFont="1" applyBorder="1" applyAlignment="1">
      <alignment/>
    </xf>
    <xf numFmtId="43" fontId="3" fillId="0" borderId="0" xfId="0" applyNumberFormat="1" applyFont="1" applyBorder="1" applyAlignment="1">
      <alignment/>
    </xf>
    <xf numFmtId="195" fontId="2" fillId="0" borderId="0" xfId="0" applyNumberFormat="1" applyFont="1" applyAlignment="1">
      <alignment/>
    </xf>
    <xf numFmtId="0" fontId="4" fillId="0" borderId="14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43" fontId="3" fillId="0" borderId="13" xfId="33" applyFont="1" applyBorder="1" applyAlignment="1">
      <alignment horizontal="center" vertical="center"/>
    </xf>
    <xf numFmtId="43" fontId="3" fillId="0" borderId="21" xfId="33" applyFont="1" applyBorder="1" applyAlignment="1">
      <alignment horizontal="center" vertical="center"/>
    </xf>
    <xf numFmtId="0" fontId="3" fillId="0" borderId="11" xfId="0" applyFont="1" applyBorder="1" applyAlignment="1">
      <alignment horizontal="left"/>
    </xf>
    <xf numFmtId="43" fontId="2" fillId="0" borderId="22" xfId="33" applyFont="1" applyBorder="1" applyAlignment="1">
      <alignment/>
    </xf>
    <xf numFmtId="0" fontId="3" fillId="0" borderId="11" xfId="0" applyFont="1" applyBorder="1" applyAlignment="1">
      <alignment/>
    </xf>
    <xf numFmtId="43" fontId="3" fillId="0" borderId="21" xfId="33" applyFont="1" applyBorder="1" applyAlignment="1">
      <alignment/>
    </xf>
    <xf numFmtId="0" fontId="3" fillId="0" borderId="11" xfId="0" applyFont="1" applyBorder="1" applyAlignment="1">
      <alignment horizontal="center"/>
    </xf>
    <xf numFmtId="43" fontId="3" fillId="0" borderId="11" xfId="33" applyFont="1" applyBorder="1" applyAlignment="1">
      <alignment/>
    </xf>
    <xf numFmtId="43" fontId="3" fillId="0" borderId="22" xfId="33" applyFont="1" applyBorder="1" applyAlignment="1">
      <alignment/>
    </xf>
    <xf numFmtId="0" fontId="3" fillId="0" borderId="13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43" fontId="2" fillId="0" borderId="13" xfId="33" applyFont="1" applyBorder="1" applyAlignment="1">
      <alignment/>
    </xf>
    <xf numFmtId="43" fontId="2" fillId="0" borderId="23" xfId="33" applyFont="1" applyBorder="1" applyAlignment="1">
      <alignment/>
    </xf>
    <xf numFmtId="0" fontId="2" fillId="0" borderId="13" xfId="0" applyFont="1" applyBorder="1" applyAlignment="1">
      <alignment/>
    </xf>
    <xf numFmtId="0" fontId="3" fillId="0" borderId="20" xfId="0" applyFont="1" applyBorder="1" applyAlignment="1">
      <alignment horizontal="center"/>
    </xf>
    <xf numFmtId="43" fontId="3" fillId="0" borderId="20" xfId="33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43" fontId="47" fillId="0" borderId="11" xfId="33" applyFont="1" applyBorder="1" applyAlignment="1">
      <alignment horizontal="center"/>
    </xf>
    <xf numFmtId="43" fontId="48" fillId="0" borderId="24" xfId="33" applyFont="1" applyBorder="1" applyAlignment="1">
      <alignment horizontal="center" vertical="top"/>
    </xf>
    <xf numFmtId="0" fontId="48" fillId="0" borderId="25" xfId="0" applyFont="1" applyBorder="1" applyAlignment="1">
      <alignment horizontal="left" vertical="top"/>
    </xf>
    <xf numFmtId="0" fontId="49" fillId="0" borderId="26" xfId="0" applyFont="1" applyBorder="1" applyAlignment="1">
      <alignment horizontal="left" vertical="top"/>
    </xf>
    <xf numFmtId="43" fontId="50" fillId="0" borderId="24" xfId="33" applyFont="1" applyBorder="1" applyAlignment="1">
      <alignment horizontal="center" vertical="top"/>
    </xf>
    <xf numFmtId="0" fontId="48" fillId="0" borderId="24" xfId="0" applyFont="1" applyBorder="1" applyAlignment="1">
      <alignment horizontal="center" vertical="top"/>
    </xf>
    <xf numFmtId="43" fontId="48" fillId="0" borderId="25" xfId="33" applyFont="1" applyBorder="1" applyAlignment="1">
      <alignment vertical="center"/>
    </xf>
    <xf numFmtId="0" fontId="48" fillId="0" borderId="25" xfId="0" applyFont="1" applyBorder="1" applyAlignment="1">
      <alignment vertical="top"/>
    </xf>
    <xf numFmtId="0" fontId="48" fillId="0" borderId="27" xfId="0" applyFont="1" applyBorder="1" applyAlignment="1">
      <alignment horizontal="left" vertical="top"/>
    </xf>
    <xf numFmtId="0" fontId="48" fillId="0" borderId="24" xfId="0" applyFont="1" applyBorder="1" applyAlignment="1">
      <alignment horizontal="left" vertical="top"/>
    </xf>
    <xf numFmtId="0" fontId="51" fillId="0" borderId="24" xfId="0" applyFont="1" applyBorder="1" applyAlignment="1">
      <alignment horizontal="left" vertical="top" wrapText="1"/>
    </xf>
    <xf numFmtId="0" fontId="48" fillId="0" borderId="26" xfId="0" applyFont="1" applyBorder="1" applyAlignment="1">
      <alignment horizontal="left" vertical="top"/>
    </xf>
    <xf numFmtId="43" fontId="48" fillId="0" borderId="24" xfId="33" applyFont="1" applyBorder="1" applyAlignment="1">
      <alignment vertical="top"/>
    </xf>
    <xf numFmtId="43" fontId="2" fillId="0" borderId="25" xfId="33" applyFont="1" applyBorder="1" applyAlignment="1">
      <alignment vertical="center"/>
    </xf>
    <xf numFmtId="43" fontId="2" fillId="0" borderId="28" xfId="33" applyFont="1" applyBorder="1" applyAlignment="1">
      <alignment vertical="center"/>
    </xf>
    <xf numFmtId="194" fontId="3" fillId="0" borderId="13" xfId="33" applyNumberFormat="1" applyFont="1" applyBorder="1" applyAlignment="1">
      <alignment/>
    </xf>
    <xf numFmtId="194" fontId="2" fillId="0" borderId="0" xfId="0" applyNumberFormat="1" applyFont="1" applyAlignment="1">
      <alignment/>
    </xf>
    <xf numFmtId="0" fontId="3" fillId="0" borderId="29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4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50" fillId="0" borderId="30" xfId="0" applyFont="1" applyBorder="1" applyAlignment="1">
      <alignment horizontal="center" vertical="top"/>
    </xf>
    <xf numFmtId="0" fontId="50" fillId="0" borderId="31" xfId="0" applyFont="1" applyBorder="1" applyAlignment="1">
      <alignment horizontal="center" vertical="top"/>
    </xf>
    <xf numFmtId="0" fontId="50" fillId="0" borderId="26" xfId="0" applyFont="1" applyBorder="1" applyAlignment="1">
      <alignment horizontal="center" vertical="top"/>
    </xf>
    <xf numFmtId="0" fontId="48" fillId="0" borderId="30" xfId="0" applyFont="1" applyBorder="1" applyAlignment="1">
      <alignment horizontal="center" vertical="top"/>
    </xf>
    <xf numFmtId="0" fontId="48" fillId="0" borderId="26" xfId="0" applyFont="1" applyBorder="1" applyAlignment="1">
      <alignment horizontal="center" vertical="top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เครื่องหมายจุลภาค 2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 2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showGridLines="0" tabSelected="1" zoomScalePageLayoutView="0" workbookViewId="0" topLeftCell="A1">
      <pane ySplit="4" topLeftCell="A5" activePane="bottomLeft" state="frozen"/>
      <selection pane="topLeft" activeCell="A1" sqref="A1"/>
      <selection pane="bottomLeft" activeCell="A3" sqref="A3:C3"/>
    </sheetView>
  </sheetViews>
  <sheetFormatPr defaultColWidth="9.140625" defaultRowHeight="21.75"/>
  <cols>
    <col min="1" max="1" width="60.8515625" style="4" customWidth="1"/>
    <col min="2" max="3" width="21.7109375" style="4" customWidth="1"/>
    <col min="4" max="5" width="13.00390625" style="4" customWidth="1"/>
    <col min="6" max="9" width="12.8515625" style="4" customWidth="1"/>
    <col min="10" max="16384" width="9.140625" style="4" customWidth="1"/>
  </cols>
  <sheetData>
    <row r="1" spans="1:4" ht="21">
      <c r="A1" s="74" t="s">
        <v>28</v>
      </c>
      <c r="B1" s="74"/>
      <c r="C1" s="74"/>
      <c r="D1" s="3"/>
    </row>
    <row r="2" spans="1:9" ht="21">
      <c r="A2" s="74" t="s">
        <v>29</v>
      </c>
      <c r="B2" s="74"/>
      <c r="C2" s="74"/>
      <c r="D2" s="3"/>
      <c r="E2" s="9"/>
      <c r="F2" s="74"/>
      <c r="G2" s="74"/>
      <c r="H2" s="74"/>
      <c r="I2" s="74"/>
    </row>
    <row r="3" spans="1:9" ht="21">
      <c r="A3" s="75" t="s">
        <v>161</v>
      </c>
      <c r="B3" s="75"/>
      <c r="C3" s="75"/>
      <c r="D3" s="9"/>
      <c r="E3" s="9"/>
      <c r="F3" s="74"/>
      <c r="G3" s="74"/>
      <c r="H3" s="74"/>
      <c r="I3" s="74"/>
    </row>
    <row r="4" spans="1:9" ht="21">
      <c r="A4" s="22" t="s">
        <v>30</v>
      </c>
      <c r="B4" s="17" t="s">
        <v>1</v>
      </c>
      <c r="C4" s="17" t="s">
        <v>2</v>
      </c>
      <c r="D4" s="9"/>
      <c r="E4" s="9"/>
      <c r="F4" s="3"/>
      <c r="G4" s="3"/>
      <c r="H4" s="3"/>
      <c r="I4" s="3"/>
    </row>
    <row r="5" spans="1:9" ht="21">
      <c r="A5" s="23" t="s">
        <v>48</v>
      </c>
      <c r="B5" s="24">
        <v>2400</v>
      </c>
      <c r="C5" s="20"/>
      <c r="D5" s="25"/>
      <c r="E5" s="9"/>
      <c r="F5" s="3"/>
      <c r="G5" s="3"/>
      <c r="H5" s="3"/>
      <c r="I5" s="3"/>
    </row>
    <row r="6" spans="1:6" ht="21">
      <c r="A6" s="26" t="s">
        <v>98</v>
      </c>
      <c r="B6" s="20"/>
      <c r="C6" s="20"/>
      <c r="D6" s="25"/>
      <c r="E6" s="8"/>
      <c r="F6" s="8"/>
    </row>
    <row r="7" spans="1:6" ht="21">
      <c r="A7" s="26" t="s">
        <v>99</v>
      </c>
      <c r="B7" s="20">
        <v>57327264.79</v>
      </c>
      <c r="C7" s="20"/>
      <c r="D7" s="25"/>
      <c r="F7" s="8"/>
    </row>
    <row r="8" spans="1:6" ht="21">
      <c r="A8" s="26" t="s">
        <v>100</v>
      </c>
      <c r="B8" s="20">
        <v>5402585.52</v>
      </c>
      <c r="C8" s="20"/>
      <c r="D8" s="25"/>
      <c r="F8" s="8"/>
    </row>
    <row r="9" spans="1:6" ht="21">
      <c r="A9" s="26" t="s">
        <v>101</v>
      </c>
      <c r="B9" s="20">
        <v>2188327.62</v>
      </c>
      <c r="C9" s="20"/>
      <c r="D9" s="25"/>
      <c r="E9" s="8"/>
      <c r="F9" s="8"/>
    </row>
    <row r="10" spans="1:6" ht="21">
      <c r="A10" s="26" t="s">
        <v>111</v>
      </c>
      <c r="B10" s="20">
        <v>133375.03</v>
      </c>
      <c r="C10" s="20"/>
      <c r="D10" s="25"/>
      <c r="E10" s="8"/>
      <c r="F10" s="8"/>
    </row>
    <row r="11" spans="1:6" ht="21">
      <c r="A11" s="26" t="s">
        <v>102</v>
      </c>
      <c r="B11" s="20">
        <v>15530413.95</v>
      </c>
      <c r="C11" s="20"/>
      <c r="D11" s="25"/>
      <c r="E11" s="8"/>
      <c r="F11" s="8"/>
    </row>
    <row r="12" spans="1:6" ht="21">
      <c r="A12" s="26" t="s">
        <v>120</v>
      </c>
      <c r="B12" s="20">
        <v>5074676.45</v>
      </c>
      <c r="C12" s="20"/>
      <c r="D12" s="25"/>
      <c r="E12" s="8"/>
      <c r="F12" s="8"/>
    </row>
    <row r="13" spans="1:6" ht="21">
      <c r="A13" s="26" t="s">
        <v>121</v>
      </c>
      <c r="B13" s="20">
        <v>1026.47</v>
      </c>
      <c r="C13" s="20"/>
      <c r="D13" s="25"/>
      <c r="E13" s="8"/>
      <c r="F13" s="8"/>
    </row>
    <row r="14" spans="1:6" ht="21">
      <c r="A14" s="27" t="s">
        <v>6</v>
      </c>
      <c r="B14" s="20">
        <v>591776</v>
      </c>
      <c r="C14" s="20"/>
      <c r="D14" s="25"/>
      <c r="F14" s="8"/>
    </row>
    <row r="15" spans="1:6" ht="21">
      <c r="A15" s="27" t="s">
        <v>126</v>
      </c>
      <c r="B15" s="20">
        <v>1194390</v>
      </c>
      <c r="C15" s="20"/>
      <c r="D15" s="25"/>
      <c r="F15" s="8"/>
    </row>
    <row r="16" spans="1:6" ht="21">
      <c r="A16" s="27" t="s">
        <v>125</v>
      </c>
      <c r="B16" s="20">
        <v>3040664</v>
      </c>
      <c r="C16" s="20"/>
      <c r="D16" s="25"/>
      <c r="F16" s="8"/>
    </row>
    <row r="17" spans="1:6" ht="21">
      <c r="A17" s="27" t="s">
        <v>7</v>
      </c>
      <c r="B17" s="20">
        <v>12445</v>
      </c>
      <c r="C17" s="20"/>
      <c r="D17" s="25"/>
      <c r="E17" s="8"/>
      <c r="F17" s="8"/>
    </row>
    <row r="18" spans="1:6" ht="21">
      <c r="A18" s="27" t="s">
        <v>8</v>
      </c>
      <c r="B18" s="20">
        <v>444219.92</v>
      </c>
      <c r="C18" s="20"/>
      <c r="D18" s="25"/>
      <c r="E18" s="8"/>
      <c r="F18" s="8"/>
    </row>
    <row r="19" spans="1:6" ht="21">
      <c r="A19" s="27" t="s">
        <v>9</v>
      </c>
      <c r="B19" s="20">
        <v>299382.9</v>
      </c>
      <c r="C19" s="20"/>
      <c r="D19" s="25"/>
      <c r="E19" s="8"/>
      <c r="F19" s="8"/>
    </row>
    <row r="20" spans="1:6" ht="21">
      <c r="A20" s="27" t="s">
        <v>10</v>
      </c>
      <c r="B20" s="20">
        <v>143436.21</v>
      </c>
      <c r="C20" s="20"/>
      <c r="D20" s="25"/>
      <c r="E20" s="8"/>
      <c r="F20" s="8"/>
    </row>
    <row r="21" spans="1:6" ht="21">
      <c r="A21" s="27" t="s">
        <v>11</v>
      </c>
      <c r="B21" s="20">
        <v>440400</v>
      </c>
      <c r="C21" s="20"/>
      <c r="D21" s="25"/>
      <c r="E21" s="8"/>
      <c r="F21" s="8"/>
    </row>
    <row r="22" spans="1:6" ht="21">
      <c r="A22" s="27" t="s">
        <v>36</v>
      </c>
      <c r="B22" s="20">
        <v>99000</v>
      </c>
      <c r="C22" s="20"/>
      <c r="D22" s="25"/>
      <c r="E22" s="8"/>
      <c r="F22" s="8"/>
    </row>
    <row r="23" spans="1:6" ht="21">
      <c r="A23" s="27" t="s">
        <v>13</v>
      </c>
      <c r="B23" s="20"/>
      <c r="C23" s="20"/>
      <c r="D23" s="25"/>
      <c r="F23" s="8"/>
    </row>
    <row r="24" spans="1:6" ht="21">
      <c r="A24" s="27" t="s">
        <v>14</v>
      </c>
      <c r="B24" s="20">
        <v>240320</v>
      </c>
      <c r="C24" s="20"/>
      <c r="D24" s="25"/>
      <c r="F24" s="8"/>
    </row>
    <row r="25" spans="1:6" ht="21">
      <c r="A25" s="27" t="s">
        <v>127</v>
      </c>
      <c r="B25" s="28">
        <v>832415</v>
      </c>
      <c r="C25" s="20"/>
      <c r="D25" s="25"/>
      <c r="F25" s="8"/>
    </row>
    <row r="26" spans="1:6" ht="21">
      <c r="A26" s="27" t="s">
        <v>15</v>
      </c>
      <c r="B26" s="20"/>
      <c r="C26" s="20">
        <v>35463254.98</v>
      </c>
      <c r="D26" s="25"/>
      <c r="F26" s="8"/>
    </row>
    <row r="27" spans="1:6" ht="21">
      <c r="A27" s="27" t="s">
        <v>46</v>
      </c>
      <c r="B27" s="25">
        <v>19500</v>
      </c>
      <c r="C27" s="20"/>
      <c r="D27" s="25"/>
      <c r="F27" s="8"/>
    </row>
    <row r="28" spans="1:6" ht="21">
      <c r="A28" s="27" t="s">
        <v>44</v>
      </c>
      <c r="C28" s="28">
        <v>35648640.55</v>
      </c>
      <c r="D28" s="29"/>
      <c r="F28" s="8"/>
    </row>
    <row r="29" spans="1:6" ht="21">
      <c r="A29" s="27" t="s">
        <v>37</v>
      </c>
      <c r="B29" s="20"/>
      <c r="C29" s="28">
        <v>2188327.62</v>
      </c>
      <c r="D29" s="29"/>
      <c r="F29" s="8"/>
    </row>
    <row r="30" spans="1:6" ht="21">
      <c r="A30" s="12" t="s">
        <v>138</v>
      </c>
      <c r="B30" s="20"/>
      <c r="C30" s="20"/>
      <c r="D30" s="25"/>
      <c r="F30" s="8"/>
    </row>
    <row r="31" spans="1:6" ht="21">
      <c r="A31" s="12" t="s">
        <v>144</v>
      </c>
      <c r="B31" s="20">
        <v>3541300</v>
      </c>
      <c r="C31" s="20"/>
      <c r="D31" s="25"/>
      <c r="F31" s="8"/>
    </row>
    <row r="32" spans="1:6" ht="21">
      <c r="A32" s="12" t="s">
        <v>145</v>
      </c>
      <c r="B32" s="20">
        <v>359500</v>
      </c>
      <c r="C32" s="20"/>
      <c r="D32" s="25"/>
      <c r="F32" s="8"/>
    </row>
    <row r="33" spans="1:6" ht="21">
      <c r="A33" s="12" t="s">
        <v>146</v>
      </c>
      <c r="B33" s="20"/>
      <c r="C33" s="20"/>
      <c r="D33" s="25"/>
      <c r="F33" s="8"/>
    </row>
    <row r="34" spans="1:6" ht="21">
      <c r="A34" s="12" t="s">
        <v>147</v>
      </c>
      <c r="B34" s="20"/>
      <c r="C34" s="56"/>
      <c r="D34" s="25"/>
      <c r="F34" s="8"/>
    </row>
    <row r="35" spans="1:6" ht="21">
      <c r="A35" s="12" t="s">
        <v>148</v>
      </c>
      <c r="B35" s="20"/>
      <c r="C35" s="56"/>
      <c r="D35" s="25"/>
      <c r="F35" s="8"/>
    </row>
    <row r="36" spans="1:6" ht="21">
      <c r="A36" s="12" t="s">
        <v>149</v>
      </c>
      <c r="B36" s="20"/>
      <c r="C36" s="56"/>
      <c r="D36" s="25"/>
      <c r="F36" s="8"/>
    </row>
    <row r="37" spans="1:6" ht="21">
      <c r="A37" s="12" t="s">
        <v>150</v>
      </c>
      <c r="B37" s="20"/>
      <c r="C37" s="56"/>
      <c r="D37" s="25"/>
      <c r="F37" s="8"/>
    </row>
    <row r="38" spans="1:6" ht="21">
      <c r="A38" s="12" t="s">
        <v>151</v>
      </c>
      <c r="B38" s="20">
        <v>163650</v>
      </c>
      <c r="C38" s="56"/>
      <c r="D38" s="25"/>
      <c r="F38" s="8"/>
    </row>
    <row r="39" spans="1:6" ht="21">
      <c r="A39" s="30" t="s">
        <v>63</v>
      </c>
      <c r="B39" s="28"/>
      <c r="C39" s="28">
        <f>SUM(หมายเหตุ1!D62)</f>
        <v>22533909.68</v>
      </c>
      <c r="D39" s="29"/>
      <c r="E39" s="8"/>
      <c r="F39" s="8"/>
    </row>
    <row r="40" spans="1:6" ht="21">
      <c r="A40" s="30" t="s">
        <v>64</v>
      </c>
      <c r="B40" s="28"/>
      <c r="C40" s="28">
        <f>SUM(หมายเหตุ2!D13)</f>
        <v>1197494.03</v>
      </c>
      <c r="D40" s="29"/>
      <c r="E40" s="8"/>
      <c r="F40" s="8"/>
    </row>
    <row r="41" spans="1:6" ht="21">
      <c r="A41" s="30" t="s">
        <v>112</v>
      </c>
      <c r="B41" s="28"/>
      <c r="C41" s="28">
        <f>SUM(หมายเหตุ3!C7)</f>
        <v>39737</v>
      </c>
      <c r="D41" s="29"/>
      <c r="E41" s="8"/>
      <c r="F41" s="8"/>
    </row>
    <row r="42" spans="1:6" ht="21">
      <c r="A42" s="31" t="s">
        <v>122</v>
      </c>
      <c r="B42" s="28"/>
      <c r="C42" s="28">
        <f>+หมายเหตุ4!D11</f>
        <v>11105</v>
      </c>
      <c r="D42" s="29"/>
      <c r="E42" s="8"/>
      <c r="F42" s="8"/>
    </row>
    <row r="43" spans="1:4" ht="21.75" thickBot="1">
      <c r="A43" s="32" t="s">
        <v>5</v>
      </c>
      <c r="B43" s="33">
        <f>SUM(B5:B42)</f>
        <v>97082468.86</v>
      </c>
      <c r="C43" s="33">
        <f>SUM(C5:C42)</f>
        <v>97082468.86000001</v>
      </c>
      <c r="D43" s="34"/>
    </row>
    <row r="44" spans="1:4" ht="21.75" thickTop="1">
      <c r="A44" s="9"/>
      <c r="B44" s="34"/>
      <c r="C44" s="34">
        <f>+C43-B43</f>
        <v>0</v>
      </c>
      <c r="D44" s="34"/>
    </row>
    <row r="45" spans="1:4" ht="21">
      <c r="A45" s="2"/>
      <c r="C45" s="35"/>
      <c r="D45" s="35"/>
    </row>
    <row r="46" spans="1:2" ht="21">
      <c r="A46" s="11" t="s">
        <v>113</v>
      </c>
      <c r="B46" s="11" t="s">
        <v>114</v>
      </c>
    </row>
    <row r="47" spans="1:2" ht="21">
      <c r="A47" s="4" t="s">
        <v>45</v>
      </c>
      <c r="B47" s="4" t="s">
        <v>31</v>
      </c>
    </row>
    <row r="48" ht="53.25" customHeight="1"/>
    <row r="49" spans="1:2" ht="21">
      <c r="A49" s="4" t="s">
        <v>78</v>
      </c>
      <c r="B49" s="4" t="s">
        <v>79</v>
      </c>
    </row>
    <row r="50" spans="1:2" ht="21">
      <c r="A50" s="4" t="s">
        <v>131</v>
      </c>
      <c r="B50" s="4" t="s">
        <v>80</v>
      </c>
    </row>
    <row r="51" ht="21">
      <c r="A51" s="54"/>
    </row>
    <row r="52" spans="1:4" ht="21">
      <c r="A52" s="74" t="s">
        <v>115</v>
      </c>
      <c r="B52" s="74"/>
      <c r="C52" s="74"/>
      <c r="D52" s="3"/>
    </row>
    <row r="53" ht="21">
      <c r="A53" s="4" t="s">
        <v>119</v>
      </c>
    </row>
    <row r="54" ht="51" customHeight="1"/>
    <row r="55" spans="1:4" ht="21">
      <c r="A55" s="76" t="s">
        <v>109</v>
      </c>
      <c r="B55" s="76"/>
      <c r="C55" s="76"/>
      <c r="D55" s="6"/>
    </row>
    <row r="56" spans="1:4" ht="21">
      <c r="A56" s="76" t="s">
        <v>110</v>
      </c>
      <c r="B56" s="76"/>
      <c r="C56" s="76"/>
      <c r="D56" s="6"/>
    </row>
    <row r="57" spans="1:4" ht="21">
      <c r="A57" s="76"/>
      <c r="B57" s="76"/>
      <c r="C57" s="76"/>
      <c r="D57" s="6"/>
    </row>
  </sheetData>
  <sheetProtection/>
  <mergeCells count="10">
    <mergeCell ref="F2:I2"/>
    <mergeCell ref="A1:C1"/>
    <mergeCell ref="A2:C2"/>
    <mergeCell ref="A3:C3"/>
    <mergeCell ref="A57:C57"/>
    <mergeCell ref="A52:C52"/>
    <mergeCell ref="A55:C55"/>
    <mergeCell ref="A56:C56"/>
    <mergeCell ref="F3:G3"/>
    <mergeCell ref="H3:I3"/>
  </mergeCells>
  <printOptions/>
  <pageMargins left="0.54" right="0.1968503937007874" top="0.65" bottom="0.36" header="0.2362204724409449" footer="0.15748031496062992"/>
  <pageSetup horizontalDpi="180" verticalDpi="180" orientation="portrait" paperSize="9" r:id="rId1"/>
  <headerFooter alignWithMargins="0">
    <oddHeader>&amp;R&amp;"Angsana New,ตัวหนา"หน้าที่ :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62"/>
  <sheetViews>
    <sheetView showGridLines="0" zoomScalePageLayoutView="0" workbookViewId="0" topLeftCell="A1">
      <selection activeCell="A3" sqref="A3:D3"/>
    </sheetView>
  </sheetViews>
  <sheetFormatPr defaultColWidth="9.140625" defaultRowHeight="21.75"/>
  <cols>
    <col min="1" max="1" width="65.421875" style="4" bestFit="1" customWidth="1"/>
    <col min="2" max="2" width="9.140625" style="4" customWidth="1"/>
    <col min="3" max="3" width="16.421875" style="8" customWidth="1"/>
    <col min="4" max="4" width="17.140625" style="8" customWidth="1"/>
    <col min="5" max="5" width="15.28125" style="4" bestFit="1" customWidth="1"/>
    <col min="6" max="6" width="13.00390625" style="4" customWidth="1"/>
    <col min="7" max="16384" width="9.140625" style="4" customWidth="1"/>
  </cols>
  <sheetData>
    <row r="1" spans="1:4" ht="21">
      <c r="A1" s="74" t="s">
        <v>35</v>
      </c>
      <c r="B1" s="74"/>
      <c r="C1" s="74"/>
      <c r="D1" s="74"/>
    </row>
    <row r="2" spans="1:4" ht="21">
      <c r="A2" s="74" t="s">
        <v>49</v>
      </c>
      <c r="B2" s="74"/>
      <c r="C2" s="74"/>
      <c r="D2" s="74"/>
    </row>
    <row r="3" spans="1:4" ht="21">
      <c r="A3" s="75" t="s">
        <v>162</v>
      </c>
      <c r="B3" s="75"/>
      <c r="C3" s="75"/>
      <c r="D3" s="75"/>
    </row>
    <row r="4" spans="1:4" ht="21">
      <c r="A4" s="36" t="s">
        <v>70</v>
      </c>
      <c r="B4" s="21"/>
      <c r="C4" s="21"/>
      <c r="D4" s="21"/>
    </row>
    <row r="5" spans="1:4" s="6" customFormat="1" ht="36.75" customHeight="1">
      <c r="A5" s="37" t="s">
        <v>0</v>
      </c>
      <c r="B5" s="37" t="s">
        <v>43</v>
      </c>
      <c r="C5" s="38" t="s">
        <v>40</v>
      </c>
      <c r="D5" s="39" t="s">
        <v>50</v>
      </c>
    </row>
    <row r="6" spans="1:4" ht="21">
      <c r="A6" s="40" t="s">
        <v>39</v>
      </c>
      <c r="B6" s="12"/>
      <c r="C6" s="14"/>
      <c r="D6" s="41"/>
    </row>
    <row r="7" spans="1:4" ht="21">
      <c r="A7" s="40" t="s">
        <v>77</v>
      </c>
      <c r="B7" s="12"/>
      <c r="C7" s="14"/>
      <c r="D7" s="41"/>
    </row>
    <row r="8" spans="1:4" ht="21">
      <c r="A8" s="12" t="s">
        <v>51</v>
      </c>
      <c r="B8" s="13" t="s">
        <v>17</v>
      </c>
      <c r="C8" s="14">
        <v>3500000</v>
      </c>
      <c r="D8" s="41">
        <v>74978</v>
      </c>
    </row>
    <row r="9" spans="1:4" ht="21">
      <c r="A9" s="12" t="s">
        <v>52</v>
      </c>
      <c r="B9" s="13" t="s">
        <v>16</v>
      </c>
      <c r="C9" s="14">
        <v>270000</v>
      </c>
      <c r="D9" s="41">
        <v>928.27</v>
      </c>
    </row>
    <row r="10" spans="1:4" ht="21">
      <c r="A10" s="12" t="s">
        <v>53</v>
      </c>
      <c r="B10" s="13" t="s">
        <v>18</v>
      </c>
      <c r="C10" s="14">
        <v>900000</v>
      </c>
      <c r="D10" s="41">
        <v>8619</v>
      </c>
    </row>
    <row r="11" spans="1:4" ht="21">
      <c r="A11" s="42" t="s">
        <v>76</v>
      </c>
      <c r="B11" s="13"/>
      <c r="C11" s="14"/>
      <c r="D11" s="41"/>
    </row>
    <row r="12" spans="1:4" ht="21">
      <c r="A12" s="12" t="s">
        <v>69</v>
      </c>
      <c r="B12" s="13" t="s">
        <v>21</v>
      </c>
      <c r="C12" s="14">
        <v>6627000</v>
      </c>
      <c r="D12" s="41">
        <v>1781125.5</v>
      </c>
    </row>
    <row r="13" spans="1:4" ht="21">
      <c r="A13" s="12" t="s">
        <v>116</v>
      </c>
      <c r="B13" s="13" t="s">
        <v>21</v>
      </c>
      <c r="C13" s="14">
        <v>9000000</v>
      </c>
      <c r="D13" s="41">
        <v>2324247.24</v>
      </c>
    </row>
    <row r="14" spans="1:4" ht="21">
      <c r="A14" s="12" t="s">
        <v>72</v>
      </c>
      <c r="B14" s="13" t="s">
        <v>27</v>
      </c>
      <c r="C14" s="14">
        <v>250000</v>
      </c>
      <c r="D14" s="41">
        <v>57820.57</v>
      </c>
    </row>
    <row r="15" spans="1:4" ht="21">
      <c r="A15" s="12" t="s">
        <v>73</v>
      </c>
      <c r="B15" s="13" t="s">
        <v>20</v>
      </c>
      <c r="C15" s="14">
        <v>2500000</v>
      </c>
      <c r="D15" s="41">
        <v>977670.4</v>
      </c>
    </row>
    <row r="16" spans="1:4" ht="21">
      <c r="A16" s="12" t="s">
        <v>74</v>
      </c>
      <c r="B16" s="13" t="s">
        <v>19</v>
      </c>
      <c r="C16" s="14">
        <v>5000000</v>
      </c>
      <c r="D16" s="41">
        <v>1414811.23</v>
      </c>
    </row>
    <row r="17" spans="1:4" ht="21">
      <c r="A17" s="12" t="s">
        <v>75</v>
      </c>
      <c r="B17" s="13" t="s">
        <v>32</v>
      </c>
      <c r="C17" s="14">
        <v>3000</v>
      </c>
      <c r="D17" s="41"/>
    </row>
    <row r="18" spans="1:4" ht="21">
      <c r="A18" s="12" t="s">
        <v>83</v>
      </c>
      <c r="B18" s="13" t="s">
        <v>71</v>
      </c>
      <c r="C18" s="14">
        <v>100000</v>
      </c>
      <c r="D18" s="41"/>
    </row>
    <row r="19" spans="1:4" ht="21">
      <c r="A19" s="12" t="s">
        <v>84</v>
      </c>
      <c r="B19" s="13" t="s">
        <v>33</v>
      </c>
      <c r="C19" s="14">
        <v>200000</v>
      </c>
      <c r="D19" s="41">
        <v>56932.46</v>
      </c>
    </row>
    <row r="20" spans="1:4" ht="21">
      <c r="A20" s="12" t="s">
        <v>85</v>
      </c>
      <c r="B20" s="13" t="s">
        <v>34</v>
      </c>
      <c r="C20" s="14">
        <v>22000000</v>
      </c>
      <c r="D20" s="41">
        <v>1675385</v>
      </c>
    </row>
    <row r="21" spans="1:4" ht="21">
      <c r="A21" s="12" t="s">
        <v>86</v>
      </c>
      <c r="B21" s="13" t="s">
        <v>68</v>
      </c>
      <c r="C21" s="14">
        <v>10000</v>
      </c>
      <c r="D21" s="41">
        <v>5100</v>
      </c>
    </row>
    <row r="22" spans="1:4" ht="21">
      <c r="A22" s="17" t="s">
        <v>38</v>
      </c>
      <c r="B22" s="18"/>
      <c r="C22" s="19">
        <f>SUM(C8:C21)</f>
        <v>50360000</v>
      </c>
      <c r="D22" s="43">
        <f>SUM(D8:D21)</f>
        <v>8377617.670000001</v>
      </c>
    </row>
    <row r="23" spans="1:4" ht="21">
      <c r="A23" s="40" t="s">
        <v>41</v>
      </c>
      <c r="B23" s="12"/>
      <c r="C23" s="14"/>
      <c r="D23" s="41"/>
    </row>
    <row r="24" spans="1:4" ht="21">
      <c r="A24" s="12" t="s">
        <v>87</v>
      </c>
      <c r="B24" s="13" t="s">
        <v>23</v>
      </c>
      <c r="C24" s="14">
        <v>50000</v>
      </c>
      <c r="D24" s="41">
        <v>53417</v>
      </c>
    </row>
    <row r="25" spans="1:4" ht="21">
      <c r="A25" s="12" t="s">
        <v>88</v>
      </c>
      <c r="B25" s="13" t="s">
        <v>25</v>
      </c>
      <c r="C25" s="14">
        <v>850000</v>
      </c>
      <c r="D25" s="41">
        <v>267320</v>
      </c>
    </row>
    <row r="26" spans="1:4" ht="21">
      <c r="A26" s="12" t="s">
        <v>89</v>
      </c>
      <c r="B26" s="13" t="s">
        <v>22</v>
      </c>
      <c r="C26" s="14">
        <v>8000</v>
      </c>
      <c r="D26" s="41">
        <v>800</v>
      </c>
    </row>
    <row r="27" spans="1:5" ht="21">
      <c r="A27" s="12" t="s">
        <v>139</v>
      </c>
      <c r="B27" s="13" t="s">
        <v>47</v>
      </c>
      <c r="C27" s="14">
        <v>20000</v>
      </c>
      <c r="D27" s="41">
        <v>632</v>
      </c>
      <c r="E27" s="4" t="s">
        <v>108</v>
      </c>
    </row>
    <row r="28" spans="1:4" ht="21">
      <c r="A28" s="12" t="s">
        <v>94</v>
      </c>
      <c r="B28" s="13" t="s">
        <v>92</v>
      </c>
      <c r="C28" s="14">
        <v>5000</v>
      </c>
      <c r="D28" s="41"/>
    </row>
    <row r="29" spans="1:4" ht="21">
      <c r="A29" s="12" t="s">
        <v>90</v>
      </c>
      <c r="B29" s="13" t="s">
        <v>24</v>
      </c>
      <c r="C29" s="14">
        <v>5000</v>
      </c>
      <c r="D29" s="41">
        <v>1120</v>
      </c>
    </row>
    <row r="30" spans="1:4" ht="21">
      <c r="A30" s="12" t="s">
        <v>117</v>
      </c>
      <c r="B30" s="13" t="s">
        <v>103</v>
      </c>
      <c r="C30" s="14">
        <v>20000</v>
      </c>
      <c r="D30" s="41">
        <v>6260</v>
      </c>
    </row>
    <row r="31" spans="1:4" ht="21">
      <c r="A31" s="12" t="s">
        <v>105</v>
      </c>
      <c r="B31" s="13" t="s">
        <v>93</v>
      </c>
      <c r="C31" s="14">
        <v>50000</v>
      </c>
      <c r="D31" s="41">
        <v>11780</v>
      </c>
    </row>
    <row r="32" spans="1:4" ht="21">
      <c r="A32" s="12" t="s">
        <v>104</v>
      </c>
      <c r="B32" s="13"/>
      <c r="C32" s="14">
        <v>2000</v>
      </c>
      <c r="D32" s="41">
        <v>940</v>
      </c>
    </row>
    <row r="33" spans="1:4" ht="21">
      <c r="A33" s="17" t="s">
        <v>38</v>
      </c>
      <c r="B33" s="18"/>
      <c r="C33" s="19">
        <f>SUM(C24:C32)</f>
        <v>1010000</v>
      </c>
      <c r="D33" s="43">
        <f>SUM(D24:D32)</f>
        <v>342269</v>
      </c>
    </row>
    <row r="34" spans="1:4" ht="21">
      <c r="A34" s="44"/>
      <c r="B34" s="13"/>
      <c r="C34" s="45"/>
      <c r="D34" s="46"/>
    </row>
    <row r="35" spans="1:4" ht="21">
      <c r="A35" s="42" t="s">
        <v>54</v>
      </c>
      <c r="B35" s="13"/>
      <c r="C35" s="14"/>
      <c r="D35" s="41"/>
    </row>
    <row r="36" spans="1:4" ht="21">
      <c r="A36" s="12" t="s">
        <v>62</v>
      </c>
      <c r="B36" s="13" t="s">
        <v>42</v>
      </c>
      <c r="C36" s="14">
        <v>400000</v>
      </c>
      <c r="D36" s="41">
        <v>42940.61</v>
      </c>
    </row>
    <row r="37" spans="1:4" ht="21">
      <c r="A37" s="17" t="s">
        <v>38</v>
      </c>
      <c r="B37" s="18"/>
      <c r="C37" s="19">
        <f>SUM(C36:C36)</f>
        <v>400000</v>
      </c>
      <c r="D37" s="43">
        <f>SUM(D36:D36)</f>
        <v>42940.61</v>
      </c>
    </row>
    <row r="38" spans="1:4" ht="21">
      <c r="A38" s="42" t="s">
        <v>55</v>
      </c>
      <c r="B38" s="13"/>
      <c r="C38" s="14"/>
      <c r="D38" s="41"/>
    </row>
    <row r="39" spans="1:4" ht="21">
      <c r="A39" s="12" t="s">
        <v>67</v>
      </c>
      <c r="B39" s="13" t="s">
        <v>26</v>
      </c>
      <c r="C39" s="14">
        <v>200000</v>
      </c>
      <c r="D39" s="41">
        <v>28500</v>
      </c>
    </row>
    <row r="40" spans="1:4" ht="21">
      <c r="A40" s="12" t="s">
        <v>65</v>
      </c>
      <c r="B40" s="13" t="s">
        <v>66</v>
      </c>
      <c r="C40" s="14">
        <v>30000</v>
      </c>
      <c r="D40" s="41">
        <v>37011.4</v>
      </c>
    </row>
    <row r="41" spans="1:4" ht="21">
      <c r="A41" s="17" t="s">
        <v>38</v>
      </c>
      <c r="B41" s="18"/>
      <c r="C41" s="19">
        <f>SUM(C39:C40)</f>
        <v>230000</v>
      </c>
      <c r="D41" s="43">
        <f>SUM(D39:D40)</f>
        <v>65511.4</v>
      </c>
    </row>
    <row r="42" spans="1:4" ht="21">
      <c r="A42" s="47" t="s">
        <v>106</v>
      </c>
      <c r="B42" s="18"/>
      <c r="C42" s="19"/>
      <c r="D42" s="43"/>
    </row>
    <row r="43" spans="1:4" ht="21">
      <c r="A43" s="48" t="s">
        <v>107</v>
      </c>
      <c r="B43" s="18"/>
      <c r="C43" s="49">
        <v>0</v>
      </c>
      <c r="D43" s="43">
        <v>0</v>
      </c>
    </row>
    <row r="44" spans="1:4" ht="21">
      <c r="A44" s="17" t="s">
        <v>38</v>
      </c>
      <c r="B44" s="18"/>
      <c r="C44" s="19">
        <f>+C43</f>
        <v>0</v>
      </c>
      <c r="D44" s="19">
        <f>+D43</f>
        <v>0</v>
      </c>
    </row>
    <row r="45" spans="1:4" ht="21">
      <c r="A45" s="42" t="s">
        <v>56</v>
      </c>
      <c r="B45" s="13"/>
      <c r="C45" s="14"/>
      <c r="D45" s="50"/>
    </row>
    <row r="46" spans="1:4" ht="21">
      <c r="A46" s="42" t="s">
        <v>57</v>
      </c>
      <c r="B46" s="13"/>
      <c r="C46" s="14"/>
      <c r="D46" s="41"/>
    </row>
    <row r="47" spans="1:4" ht="21">
      <c r="A47" s="12" t="s">
        <v>82</v>
      </c>
      <c r="B47" s="13" t="s">
        <v>91</v>
      </c>
      <c r="C47" s="14">
        <v>13000000</v>
      </c>
      <c r="D47" s="41">
        <v>4876944</v>
      </c>
    </row>
    <row r="48" spans="1:4" ht="21">
      <c r="A48" s="17" t="s">
        <v>38</v>
      </c>
      <c r="B48" s="18"/>
      <c r="C48" s="19">
        <f>SUM(C47)</f>
        <v>13000000</v>
      </c>
      <c r="D48" s="43">
        <f>SUM(D47)</f>
        <v>4876944</v>
      </c>
    </row>
    <row r="49" spans="1:5" ht="21">
      <c r="A49" s="17" t="s">
        <v>97</v>
      </c>
      <c r="B49" s="18"/>
      <c r="C49" s="19">
        <f>+C22+C33+C37+C41+C48+C44</f>
        <v>65000000</v>
      </c>
      <c r="D49" s="71">
        <f>+D22+D33+D37+D41+D44+D48</f>
        <v>13705282.680000002</v>
      </c>
      <c r="E49" s="72"/>
    </row>
    <row r="50" spans="1:4" ht="32.25" customHeight="1">
      <c r="A50" s="73" t="s">
        <v>95</v>
      </c>
      <c r="B50" s="13"/>
      <c r="C50" s="14"/>
      <c r="D50" s="41"/>
    </row>
    <row r="51" spans="1:4" ht="21">
      <c r="A51" s="40" t="s">
        <v>96</v>
      </c>
      <c r="B51" s="13"/>
      <c r="C51" s="14"/>
      <c r="D51" s="41"/>
    </row>
    <row r="52" spans="1:4" ht="21">
      <c r="A52" s="12" t="s">
        <v>152</v>
      </c>
      <c r="B52" s="13" t="s">
        <v>91</v>
      </c>
      <c r="C52" s="14"/>
      <c r="D52" s="41">
        <v>1084742</v>
      </c>
    </row>
    <row r="53" spans="1:4" ht="21">
      <c r="A53" s="12" t="s">
        <v>153</v>
      </c>
      <c r="B53" s="13" t="s">
        <v>91</v>
      </c>
      <c r="C53" s="14"/>
      <c r="D53" s="41">
        <v>5006600</v>
      </c>
    </row>
    <row r="54" spans="1:4" ht="21">
      <c r="A54" s="12" t="s">
        <v>154</v>
      </c>
      <c r="B54" s="13" t="s">
        <v>91</v>
      </c>
      <c r="C54" s="14"/>
      <c r="D54" s="41">
        <v>812000</v>
      </c>
    </row>
    <row r="55" spans="1:4" ht="21">
      <c r="A55" s="12" t="s">
        <v>155</v>
      </c>
      <c r="B55" s="13" t="s">
        <v>91</v>
      </c>
      <c r="C55" s="14"/>
      <c r="D55" s="41">
        <v>499450</v>
      </c>
    </row>
    <row r="56" spans="1:4" ht="21">
      <c r="A56" s="12" t="s">
        <v>156</v>
      </c>
      <c r="B56" s="13" t="s">
        <v>91</v>
      </c>
      <c r="C56" s="14"/>
      <c r="D56" s="41">
        <v>1134200</v>
      </c>
    </row>
    <row r="57" spans="1:4" ht="21">
      <c r="A57" s="12" t="s">
        <v>157</v>
      </c>
      <c r="B57" s="13" t="s">
        <v>91</v>
      </c>
      <c r="C57" s="14"/>
      <c r="D57" s="41">
        <v>12000</v>
      </c>
    </row>
    <row r="58" spans="1:4" ht="21">
      <c r="A58" s="12" t="s">
        <v>158</v>
      </c>
      <c r="B58" s="13" t="s">
        <v>91</v>
      </c>
      <c r="C58" s="14"/>
      <c r="D58" s="41">
        <v>7500</v>
      </c>
    </row>
    <row r="59" spans="1:4" ht="21">
      <c r="A59" s="12" t="s">
        <v>159</v>
      </c>
      <c r="B59" s="13" t="s">
        <v>91</v>
      </c>
      <c r="C59" s="14"/>
      <c r="D59" s="41">
        <v>96050</v>
      </c>
    </row>
    <row r="60" spans="1:4" ht="21">
      <c r="A60" s="16" t="s">
        <v>160</v>
      </c>
      <c r="B60" s="13" t="s">
        <v>91</v>
      </c>
      <c r="C60" s="14"/>
      <c r="D60" s="41">
        <v>176085</v>
      </c>
    </row>
    <row r="61" spans="1:4" ht="21">
      <c r="A61" s="17" t="s">
        <v>38</v>
      </c>
      <c r="B61" s="18"/>
      <c r="C61" s="19">
        <f>SUM(C52:C59)</f>
        <v>0</v>
      </c>
      <c r="D61" s="43">
        <f>SUM(D52:D60)</f>
        <v>8828627</v>
      </c>
    </row>
    <row r="62" spans="1:5" ht="21">
      <c r="A62" s="17" t="s">
        <v>5</v>
      </c>
      <c r="B62" s="51"/>
      <c r="C62" s="19">
        <v>0</v>
      </c>
      <c r="D62" s="19">
        <f>SUM(D49+D61)</f>
        <v>22533909.68</v>
      </c>
      <c r="E62" s="8"/>
    </row>
  </sheetData>
  <sheetProtection/>
  <mergeCells count="3">
    <mergeCell ref="A1:D1"/>
    <mergeCell ref="A2:D2"/>
    <mergeCell ref="A3:D3"/>
  </mergeCells>
  <printOptions/>
  <pageMargins left="0.29" right="0.15748031496062992" top="0.5" bottom="0.38" header="0.2755905511811024" footer="0.15748031496062992"/>
  <pageSetup horizontalDpi="600" verticalDpi="600" orientation="portrait" paperSize="9" r:id="rId1"/>
  <headerFooter alignWithMargins="0">
    <oddHeader>&amp;R&amp;"Angsana New,ธรรมดา"หน้า :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3"/>
  <sheetViews>
    <sheetView showGridLines="0" zoomScalePageLayoutView="0" workbookViewId="0" topLeftCell="A1">
      <selection activeCell="A3" sqref="A3:D3"/>
    </sheetView>
  </sheetViews>
  <sheetFormatPr defaultColWidth="9.140625" defaultRowHeight="21.75"/>
  <cols>
    <col min="1" max="1" width="36.57421875" style="4" customWidth="1"/>
    <col min="2" max="4" width="16.140625" style="4" customWidth="1"/>
    <col min="5" max="16384" width="9.140625" style="4" customWidth="1"/>
  </cols>
  <sheetData>
    <row r="1" spans="1:4" ht="21">
      <c r="A1" s="74" t="s">
        <v>35</v>
      </c>
      <c r="B1" s="74"/>
      <c r="C1" s="74"/>
      <c r="D1" s="74"/>
    </row>
    <row r="2" spans="1:4" ht="21">
      <c r="A2" s="74" t="s">
        <v>132</v>
      </c>
      <c r="B2" s="74"/>
      <c r="C2" s="74"/>
      <c r="D2" s="74"/>
    </row>
    <row r="3" spans="1:4" ht="21">
      <c r="A3" s="74" t="s">
        <v>163</v>
      </c>
      <c r="B3" s="74"/>
      <c r="C3" s="74"/>
      <c r="D3" s="74"/>
    </row>
    <row r="4" spans="1:4" ht="21">
      <c r="A4" s="77" t="s">
        <v>134</v>
      </c>
      <c r="B4" s="78"/>
      <c r="C4" s="78"/>
      <c r="D4" s="78"/>
    </row>
    <row r="5" spans="1:4" ht="33.75" customHeight="1">
      <c r="A5" s="37" t="s">
        <v>0</v>
      </c>
      <c r="B5" s="37" t="s">
        <v>59</v>
      </c>
      <c r="C5" s="37" t="s">
        <v>60</v>
      </c>
      <c r="D5" s="37" t="s">
        <v>61</v>
      </c>
    </row>
    <row r="6" spans="1:4" ht="21">
      <c r="A6" s="12" t="s">
        <v>12</v>
      </c>
      <c r="B6" s="14">
        <f>22808.95+1907.36+38095.73+400+35633.98</f>
        <v>98846.02000000002</v>
      </c>
      <c r="C6" s="14">
        <f>22808.95+1907.36+38095.73</f>
        <v>62812.04000000001</v>
      </c>
      <c r="D6" s="14">
        <f aca="true" t="shared" si="0" ref="D6:D12">SUM(B6-C6)</f>
        <v>36033.98000000001</v>
      </c>
    </row>
    <row r="7" spans="1:4" ht="21">
      <c r="A7" s="12" t="s">
        <v>124</v>
      </c>
      <c r="B7" s="14">
        <f>1054661.5+13325+16450</f>
        <v>1084436.5</v>
      </c>
      <c r="C7" s="14">
        <f>71250+52500+51000</f>
        <v>174750</v>
      </c>
      <c r="D7" s="14">
        <f t="shared" si="0"/>
        <v>909686.5</v>
      </c>
    </row>
    <row r="8" spans="1:4" ht="21">
      <c r="A8" s="12" t="s">
        <v>123</v>
      </c>
      <c r="B8" s="14">
        <f>710670+189180</f>
        <v>899850</v>
      </c>
      <c r="C8" s="14">
        <v>710670</v>
      </c>
      <c r="D8" s="14">
        <f>SUM(B8-C8)</f>
        <v>189180</v>
      </c>
    </row>
    <row r="9" spans="1:4" ht="21">
      <c r="A9" s="12" t="s">
        <v>137</v>
      </c>
      <c r="B9" s="14">
        <f>36130+21066+23147+23052</f>
        <v>103395</v>
      </c>
      <c r="C9" s="14">
        <f>36130+21066+23147</f>
        <v>80343</v>
      </c>
      <c r="D9" s="14">
        <f t="shared" si="0"/>
        <v>23052</v>
      </c>
    </row>
    <row r="10" spans="1:4" ht="21">
      <c r="A10" s="12" t="s">
        <v>3</v>
      </c>
      <c r="B10" s="14">
        <f>8533.3+3.5+48.25+0.4</f>
        <v>8585.449999999999</v>
      </c>
      <c r="C10" s="14"/>
      <c r="D10" s="14">
        <f t="shared" si="0"/>
        <v>8585.449999999999</v>
      </c>
    </row>
    <row r="11" spans="1:4" ht="21">
      <c r="A11" s="12" t="s">
        <v>4</v>
      </c>
      <c r="B11" s="14">
        <f>29801.52+4.2+57.9+0.48</f>
        <v>29864.100000000002</v>
      </c>
      <c r="C11" s="14"/>
      <c r="D11" s="14">
        <f t="shared" si="0"/>
        <v>29864.100000000002</v>
      </c>
    </row>
    <row r="12" spans="1:4" ht="21">
      <c r="A12" s="12" t="s">
        <v>164</v>
      </c>
      <c r="B12" s="14">
        <v>1092</v>
      </c>
      <c r="C12" s="14"/>
      <c r="D12" s="14">
        <f t="shared" si="0"/>
        <v>1092</v>
      </c>
    </row>
    <row r="13" spans="1:4" ht="21.75" thickBot="1">
      <c r="A13" s="52" t="s">
        <v>38</v>
      </c>
      <c r="B13" s="53">
        <f>SUM(B6:B12)</f>
        <v>2226069.0700000003</v>
      </c>
      <c r="C13" s="53">
        <f>SUM(C6:C12)</f>
        <v>1028575.04</v>
      </c>
      <c r="D13" s="53">
        <f>SUM(D6:D12)</f>
        <v>1197494.03</v>
      </c>
    </row>
    <row r="14" ht="21.75" thickTop="1"/>
  </sheetData>
  <sheetProtection/>
  <mergeCells count="4">
    <mergeCell ref="A1:D1"/>
    <mergeCell ref="A2:D2"/>
    <mergeCell ref="A4:D4"/>
    <mergeCell ref="A3:D3"/>
  </mergeCells>
  <printOptions/>
  <pageMargins left="1.0236220472440944" right="0.5118110236220472" top="1.220472440944882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4"/>
  <sheetViews>
    <sheetView showGridLines="0" zoomScalePageLayoutView="0" workbookViewId="0" topLeftCell="A1">
      <selection activeCell="A3" sqref="A3:C3"/>
    </sheetView>
  </sheetViews>
  <sheetFormatPr defaultColWidth="9.140625" defaultRowHeight="21.75"/>
  <cols>
    <col min="1" max="1" width="12.28125" style="4" customWidth="1"/>
    <col min="2" max="2" width="61.8515625" style="4" customWidth="1"/>
    <col min="3" max="3" width="16.28125" style="4" customWidth="1"/>
    <col min="4" max="4" width="11.28125" style="4" bestFit="1" customWidth="1"/>
    <col min="5" max="16384" width="9.140625" style="4" customWidth="1"/>
  </cols>
  <sheetData>
    <row r="1" spans="1:3" ht="21">
      <c r="A1" s="74" t="s">
        <v>35</v>
      </c>
      <c r="B1" s="74"/>
      <c r="C1" s="74"/>
    </row>
    <row r="2" spans="1:3" ht="21">
      <c r="A2" s="74" t="s">
        <v>58</v>
      </c>
      <c r="B2" s="74"/>
      <c r="C2" s="74"/>
    </row>
    <row r="3" spans="1:3" ht="21">
      <c r="A3" s="74" t="s">
        <v>162</v>
      </c>
      <c r="B3" s="74"/>
      <c r="C3" s="74"/>
    </row>
    <row r="4" spans="1:3" ht="21">
      <c r="A4" s="11" t="s">
        <v>135</v>
      </c>
      <c r="B4" s="6"/>
      <c r="C4" s="6"/>
    </row>
    <row r="5" spans="1:3" ht="21">
      <c r="A5" s="5" t="s">
        <v>133</v>
      </c>
      <c r="B5" s="6"/>
      <c r="C5" s="6"/>
    </row>
    <row r="6" spans="1:3" ht="21">
      <c r="A6" s="7"/>
      <c r="B6" s="2" t="s">
        <v>81</v>
      </c>
      <c r="C6" s="1">
        <f>2735160-2695423</f>
        <v>39737</v>
      </c>
    </row>
    <row r="7" spans="1:3" ht="21.75" thickBot="1">
      <c r="A7" s="7"/>
      <c r="B7" s="9" t="s">
        <v>5</v>
      </c>
      <c r="C7" s="10">
        <f>SUM(C6:C6)</f>
        <v>39737</v>
      </c>
    </row>
    <row r="8" spans="1:3" ht="21.75" thickTop="1">
      <c r="A8" s="7"/>
      <c r="C8" s="8"/>
    </row>
    <row r="9" spans="1:3" ht="21">
      <c r="A9" s="7"/>
      <c r="C9" s="8"/>
    </row>
    <row r="10" spans="1:3" ht="21">
      <c r="A10" s="7"/>
      <c r="C10" s="8"/>
    </row>
    <row r="11" spans="1:3" ht="21">
      <c r="A11" s="7"/>
      <c r="C11" s="8"/>
    </row>
    <row r="12" spans="1:3" ht="21">
      <c r="A12" s="7"/>
      <c r="C12" s="8"/>
    </row>
    <row r="13" spans="1:3" ht="21">
      <c r="A13" s="7"/>
      <c r="C13" s="8"/>
    </row>
    <row r="14" spans="1:3" ht="21">
      <c r="A14" s="7"/>
      <c r="C14" s="8"/>
    </row>
  </sheetData>
  <sheetProtection/>
  <mergeCells count="3">
    <mergeCell ref="A1:C1"/>
    <mergeCell ref="A2:C2"/>
    <mergeCell ref="A3:C3"/>
  </mergeCells>
  <printOptions/>
  <pageMargins left="0.94" right="0.63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1"/>
  <sheetViews>
    <sheetView showGridLines="0" zoomScalePageLayoutView="0" workbookViewId="0" topLeftCell="A1">
      <selection activeCell="A3" sqref="A3:D3"/>
    </sheetView>
  </sheetViews>
  <sheetFormatPr defaultColWidth="9.140625" defaultRowHeight="21.75"/>
  <cols>
    <col min="1" max="1" width="7.140625" style="4" customWidth="1"/>
    <col min="2" max="2" width="5.00390625" style="4" customWidth="1"/>
    <col min="3" max="3" width="82.421875" style="4" customWidth="1"/>
    <col min="4" max="4" width="16.57421875" style="2" customWidth="1"/>
    <col min="5" max="6" width="14.140625" style="4" bestFit="1" customWidth="1"/>
    <col min="7" max="16384" width="9.140625" style="4" customWidth="1"/>
  </cols>
  <sheetData>
    <row r="1" spans="1:4" ht="23.25" customHeight="1">
      <c r="A1" s="74" t="s">
        <v>35</v>
      </c>
      <c r="B1" s="74"/>
      <c r="C1" s="74"/>
      <c r="D1" s="74"/>
    </row>
    <row r="2" spans="1:4" ht="23.25" customHeight="1">
      <c r="A2" s="74" t="s">
        <v>58</v>
      </c>
      <c r="B2" s="74"/>
      <c r="C2" s="74"/>
      <c r="D2" s="74"/>
    </row>
    <row r="3" spans="1:4" ht="23.25" customHeight="1">
      <c r="A3" s="74" t="s">
        <v>162</v>
      </c>
      <c r="B3" s="74"/>
      <c r="C3" s="74"/>
      <c r="D3" s="74"/>
    </row>
    <row r="4" spans="1:4" ht="21">
      <c r="A4" s="11" t="s">
        <v>136</v>
      </c>
      <c r="C4" s="6"/>
      <c r="D4" s="55"/>
    </row>
    <row r="5" spans="1:8" ht="21">
      <c r="A5" s="7" t="s">
        <v>133</v>
      </c>
      <c r="E5" s="2"/>
      <c r="F5" s="2"/>
      <c r="G5" s="2"/>
      <c r="H5" s="2"/>
    </row>
    <row r="6" spans="1:4" ht="23.25" customHeight="1">
      <c r="A6" s="61" t="s">
        <v>118</v>
      </c>
      <c r="B6" s="82" t="s">
        <v>129</v>
      </c>
      <c r="C6" s="83"/>
      <c r="D6" s="57" t="s">
        <v>128</v>
      </c>
    </row>
    <row r="7" spans="1:5" ht="23.25" customHeight="1">
      <c r="A7" s="63"/>
      <c r="B7" s="65" t="s">
        <v>140</v>
      </c>
      <c r="C7" s="58"/>
      <c r="D7" s="69"/>
      <c r="E7" s="15"/>
    </row>
    <row r="8" spans="1:4" ht="37.5">
      <c r="A8" s="61">
        <v>1</v>
      </c>
      <c r="B8" s="64"/>
      <c r="C8" s="66" t="s">
        <v>141</v>
      </c>
      <c r="D8" s="70">
        <f>109000-103550</f>
        <v>5450</v>
      </c>
    </row>
    <row r="9" spans="1:4" ht="21">
      <c r="A9" s="61"/>
      <c r="B9" s="67" t="s">
        <v>142</v>
      </c>
      <c r="C9" s="59"/>
      <c r="D9" s="62"/>
    </row>
    <row r="10" spans="1:4" ht="21">
      <c r="A10" s="61">
        <v>2</v>
      </c>
      <c r="B10" s="58"/>
      <c r="C10" s="66" t="s">
        <v>143</v>
      </c>
      <c r="D10" s="68">
        <f>752000-746345</f>
        <v>5655</v>
      </c>
    </row>
    <row r="11" spans="1:4" ht="21">
      <c r="A11" s="79" t="s">
        <v>130</v>
      </c>
      <c r="B11" s="80"/>
      <c r="C11" s="81"/>
      <c r="D11" s="60">
        <f>SUM(D7:D10)</f>
        <v>11105</v>
      </c>
    </row>
  </sheetData>
  <sheetProtection/>
  <mergeCells count="5">
    <mergeCell ref="A1:D1"/>
    <mergeCell ref="A2:D2"/>
    <mergeCell ref="A3:D3"/>
    <mergeCell ref="A11:C11"/>
    <mergeCell ref="B6:C6"/>
  </mergeCells>
  <printOptions/>
  <pageMargins left="0.39" right="0.1968503937007874" top="0.73" bottom="0.63" header="0.2362204724409449" footer="0.15748031496062992"/>
  <pageSetup horizontalDpi="600" verticalDpi="600" orientation="portrait" paperSize="9" scale="95" r:id="rId1"/>
  <headerFooter alignWithMargins="0">
    <oddHeader>&amp;Rหน้า : 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NEANG</dc:creator>
  <cp:keywords/>
  <dc:description/>
  <cp:lastModifiedBy>EasyXP_V.6 (rev.1)</cp:lastModifiedBy>
  <cp:lastPrinted>2015-01-09T02:19:01Z</cp:lastPrinted>
  <dcterms:created xsi:type="dcterms:W3CDTF">2004-08-31T04:38:21Z</dcterms:created>
  <dcterms:modified xsi:type="dcterms:W3CDTF">2015-05-29T04:11:41Z</dcterms:modified>
  <cp:category/>
  <cp:version/>
  <cp:contentType/>
  <cp:contentStatus/>
</cp:coreProperties>
</file>